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3dd9c7c4a9a8d0/ドキュメント/excel/"/>
    </mc:Choice>
  </mc:AlternateContent>
  <xr:revisionPtr revIDLastSave="202" documentId="8_{66CFE5D0-6475-436D-8106-4A77E92C6ADA}" xr6:coauthVersionLast="45" xr6:coauthVersionMax="45" xr10:uidLastSave="{EE361E0F-F6A7-429A-B736-39087D2F7501}"/>
  <bookViews>
    <workbookView xWindow="40920" yWindow="-120" windowWidth="29040" windowHeight="15840" xr2:uid="{ECF0D810-1249-48C5-8ED1-447A7DB9E198}"/>
  </bookViews>
  <sheets>
    <sheet name="入力シート" sheetId="2" r:id="rId1"/>
    <sheet name="結果反映シート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C16" i="1"/>
  <c r="C17" i="1"/>
  <c r="H17" i="1" s="1"/>
  <c r="M17" i="1" s="1"/>
  <c r="C15" i="1"/>
  <c r="H15" i="1" s="1"/>
  <c r="C5" i="1"/>
  <c r="C6" i="1"/>
  <c r="C7" i="1"/>
  <c r="C8" i="1"/>
  <c r="C9" i="1"/>
  <c r="C10" i="1"/>
  <c r="C11" i="1"/>
  <c r="C4" i="1"/>
  <c r="C2" i="1"/>
  <c r="C18" i="2"/>
  <c r="D18" i="2" s="1"/>
  <c r="D17" i="2"/>
  <c r="D16" i="2"/>
  <c r="D15" i="2"/>
  <c r="C12" i="2"/>
  <c r="D12" i="2" s="1"/>
  <c r="D11" i="2"/>
  <c r="D10" i="2"/>
  <c r="D9" i="2"/>
  <c r="D8" i="2"/>
  <c r="D7" i="2"/>
  <c r="D6" i="2"/>
  <c r="D5" i="2"/>
  <c r="D4" i="2"/>
  <c r="H16" i="1"/>
  <c r="M16" i="1" s="1"/>
  <c r="C13" i="2" l="1"/>
  <c r="C18" i="1"/>
  <c r="C19" i="2"/>
  <c r="D19" i="2" s="1"/>
  <c r="H18" i="1"/>
  <c r="I18" i="1" s="1"/>
  <c r="I17" i="1"/>
  <c r="D17" i="1"/>
  <c r="D6" i="1"/>
  <c r="I6" i="1" s="1"/>
  <c r="N6" i="1" s="1"/>
  <c r="D16" i="1"/>
  <c r="D5" i="1"/>
  <c r="I5" i="1" s="1"/>
  <c r="N5" i="1" s="1"/>
  <c r="I15" i="1"/>
  <c r="I16" i="1"/>
  <c r="D10" i="1"/>
  <c r="I10" i="1" s="1"/>
  <c r="N10" i="1" s="1"/>
  <c r="D9" i="1"/>
  <c r="I9" i="1" s="1"/>
  <c r="N9" i="1" s="1"/>
  <c r="D15" i="1"/>
  <c r="D8" i="1"/>
  <c r="I8" i="1" s="1"/>
  <c r="N8" i="1" s="1"/>
  <c r="D4" i="1"/>
  <c r="I4" i="1" s="1"/>
  <c r="N4" i="1" s="1"/>
  <c r="D11" i="1"/>
  <c r="I11" i="1" s="1"/>
  <c r="N11" i="1" s="1"/>
  <c r="D7" i="1"/>
  <c r="I7" i="1" s="1"/>
  <c r="N7" i="1" s="1"/>
  <c r="D13" i="2"/>
  <c r="N17" i="1"/>
  <c r="R17" i="1"/>
  <c r="N16" i="1"/>
  <c r="R16" i="1"/>
  <c r="M15" i="1"/>
  <c r="C12" i="1"/>
  <c r="D12" i="1" s="1"/>
  <c r="I12" i="1" s="1"/>
  <c r="N12" i="1" s="1"/>
  <c r="C13" i="1" l="1"/>
  <c r="D13" i="1" s="1"/>
  <c r="S16" i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S17" i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D18" i="1"/>
  <c r="N15" i="1"/>
  <c r="R15" i="1"/>
  <c r="M18" i="1"/>
  <c r="N18" i="1" s="1"/>
  <c r="AD17" i="1" l="1"/>
  <c r="AD16" i="1"/>
  <c r="H2" i="1"/>
  <c r="H7" i="1" s="1"/>
  <c r="C19" i="1"/>
  <c r="D19" i="1" s="1"/>
  <c r="R18" i="1"/>
  <c r="S15" i="1"/>
  <c r="H5" i="1" l="1"/>
  <c r="H11" i="1"/>
  <c r="H6" i="1"/>
  <c r="H8" i="1"/>
  <c r="H4" i="1"/>
  <c r="H10" i="1"/>
  <c r="H9" i="1"/>
  <c r="T15" i="1"/>
  <c r="S18" i="1"/>
  <c r="H12" i="1" l="1"/>
  <c r="H13" i="1" s="1"/>
  <c r="H19" i="1" s="1"/>
  <c r="I19" i="1" s="1"/>
  <c r="T18" i="1"/>
  <c r="U15" i="1"/>
  <c r="I13" i="1" l="1"/>
  <c r="M2" i="1"/>
  <c r="M10" i="1" s="1"/>
  <c r="AC10" i="1" s="1"/>
  <c r="AD10" i="1" s="1"/>
  <c r="V15" i="1"/>
  <c r="U18" i="1"/>
  <c r="M6" i="1" l="1"/>
  <c r="R6" i="1" s="1"/>
  <c r="M8" i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M7" i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M5" i="1"/>
  <c r="R5" i="1" s="1"/>
  <c r="S5" i="1" s="1"/>
  <c r="R2" i="1"/>
  <c r="S2" i="1" s="1"/>
  <c r="M11" i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M9" i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M4" i="1"/>
  <c r="R4" i="1" s="1"/>
  <c r="V18" i="1"/>
  <c r="W15" i="1"/>
  <c r="S6" i="1"/>
  <c r="T6" i="1" s="1"/>
  <c r="U6" i="1" s="1"/>
  <c r="V6" i="1" s="1"/>
  <c r="W6" i="1" s="1"/>
  <c r="X6" i="1" s="1"/>
  <c r="Y6" i="1" s="1"/>
  <c r="Z6" i="1" s="1"/>
  <c r="AA6" i="1" s="1"/>
  <c r="AB6" i="1" s="1"/>
  <c r="AC6" i="1" s="1"/>
  <c r="M12" i="1" l="1"/>
  <c r="M13" i="1" s="1"/>
  <c r="M19" i="1" s="1"/>
  <c r="N19" i="1" s="1"/>
  <c r="AD7" i="1"/>
  <c r="AD8" i="1"/>
  <c r="R12" i="1"/>
  <c r="AD4" i="1"/>
  <c r="X15" i="1"/>
  <c r="W18" i="1"/>
  <c r="T2" i="1"/>
  <c r="AD11" i="1"/>
  <c r="N13" i="1"/>
  <c r="AD9" i="1"/>
  <c r="AD6" i="1"/>
  <c r="T5" i="1"/>
  <c r="S12" i="1"/>
  <c r="S13" i="1" s="1"/>
  <c r="S19" i="1" s="1"/>
  <c r="T12" i="1" l="1"/>
  <c r="T13" i="1" s="1"/>
  <c r="T19" i="1" s="1"/>
  <c r="U5" i="1"/>
  <c r="R13" i="1"/>
  <c r="U2" i="1"/>
  <c r="Y15" i="1"/>
  <c r="X18" i="1"/>
  <c r="R19" i="1" l="1"/>
  <c r="Z15" i="1"/>
  <c r="Y18" i="1"/>
  <c r="U12" i="1"/>
  <c r="V5" i="1"/>
  <c r="V2" i="1"/>
  <c r="W5" i="1" l="1"/>
  <c r="V12" i="1"/>
  <c r="V13" i="1" s="1"/>
  <c r="V19" i="1" s="1"/>
  <c r="U13" i="1"/>
  <c r="W2" i="1"/>
  <c r="AA15" i="1"/>
  <c r="Z18" i="1"/>
  <c r="AB15" i="1" l="1"/>
  <c r="AA18" i="1"/>
  <c r="U19" i="1"/>
  <c r="X5" i="1"/>
  <c r="W12" i="1"/>
  <c r="W13" i="1" s="1"/>
  <c r="X2" i="1"/>
  <c r="W19" i="1" l="1"/>
  <c r="AC15" i="1"/>
  <c r="AB18" i="1"/>
  <c r="Y2" i="1"/>
  <c r="Y5" i="1"/>
  <c r="X12" i="1"/>
  <c r="X13" i="1" s="1"/>
  <c r="X19" i="1" l="1"/>
  <c r="Z5" i="1"/>
  <c r="Y12" i="1"/>
  <c r="Y13" i="1" s="1"/>
  <c r="Y19" i="1" s="1"/>
  <c r="AC18" i="1"/>
  <c r="AD18" i="1" s="1"/>
  <c r="AD15" i="1"/>
  <c r="Z2" i="1"/>
  <c r="AA2" i="1" l="1"/>
  <c r="AA5" i="1"/>
  <c r="Z12" i="1"/>
  <c r="Z13" i="1" s="1"/>
  <c r="Z19" i="1" l="1"/>
  <c r="AB5" i="1"/>
  <c r="AA12" i="1"/>
  <c r="AA13" i="1" s="1"/>
  <c r="AA19" i="1" s="1"/>
  <c r="AB2" i="1"/>
  <c r="AC5" i="1" l="1"/>
  <c r="AB12" i="1"/>
  <c r="AB13" i="1" s="1"/>
  <c r="AB19" i="1" s="1"/>
  <c r="AC2" i="1"/>
  <c r="AD2" i="1" l="1"/>
  <c r="AC12" i="1"/>
  <c r="AD12" i="1" s="1"/>
  <c r="AD5" i="1"/>
  <c r="AC13" i="1" l="1"/>
  <c r="AC19" i="1" s="1"/>
  <c r="AD19" i="1" s="1"/>
  <c r="AD13" i="1" l="1"/>
</calcChain>
</file>

<file path=xl/sharedStrings.xml><?xml version="1.0" encoding="utf-8"?>
<sst xmlns="http://schemas.openxmlformats.org/spreadsheetml/2006/main" count="122" uniqueCount="41">
  <si>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</si>
  <si>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</si>
  <si>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期首棚卸高</t>
    <rPh sb="0" eb="2">
      <t>キシュ</t>
    </rPh>
    <rPh sb="2" eb="4">
      <t>タナオロシ</t>
    </rPh>
    <rPh sb="4" eb="5">
      <t>ダカ</t>
    </rPh>
    <phoneticPr fontId="3"/>
  </si>
  <si>
    <t>製造給料</t>
    <rPh sb="0" eb="2">
      <t>セイゾウ</t>
    </rPh>
    <rPh sb="2" eb="4">
      <t>キュウリョウ</t>
    </rPh>
    <phoneticPr fontId="3"/>
  </si>
  <si>
    <t>製造雑給</t>
    <rPh sb="0" eb="2">
      <t>セイゾウ</t>
    </rPh>
    <rPh sb="2" eb="4">
      <t>ザッキュウ</t>
    </rPh>
    <phoneticPr fontId="3"/>
  </si>
  <si>
    <t>製造外注費</t>
    <rPh sb="0" eb="2">
      <t>セイゾウ</t>
    </rPh>
    <rPh sb="2" eb="5">
      <t>ガイチュウヒ</t>
    </rPh>
    <phoneticPr fontId="3"/>
  </si>
  <si>
    <t>製造運賃</t>
    <rPh sb="0" eb="2">
      <t>セイゾウ</t>
    </rPh>
    <rPh sb="2" eb="4">
      <t>ウンチン</t>
    </rPh>
    <phoneticPr fontId="3"/>
  </si>
  <si>
    <t>製造家賃</t>
    <rPh sb="0" eb="2">
      <t>セイゾウ</t>
    </rPh>
    <rPh sb="2" eb="4">
      <t>ヤチン</t>
    </rPh>
    <phoneticPr fontId="3"/>
  </si>
  <si>
    <t>期末棚卸高</t>
    <rPh sb="0" eb="2">
      <t>キマツ</t>
    </rPh>
    <rPh sb="2" eb="4">
      <t>タナオロシ</t>
    </rPh>
    <rPh sb="4" eb="5">
      <t>ダカ</t>
    </rPh>
    <phoneticPr fontId="3"/>
  </si>
  <si>
    <t>人件費</t>
    <rPh sb="0" eb="3">
      <t>ジンケンヒ</t>
    </rPh>
    <phoneticPr fontId="3"/>
  </si>
  <si>
    <t>その他の販管費</t>
    <rPh sb="2" eb="3">
      <t>タ</t>
    </rPh>
    <rPh sb="4" eb="7">
      <t>ハンカンヒ</t>
    </rPh>
    <phoneticPr fontId="3"/>
  </si>
  <si>
    <t>販管費合計</t>
    <rPh sb="0" eb="3">
      <t>ハンカンヒ</t>
    </rPh>
    <rPh sb="3" eb="5">
      <t>ゴウケイ</t>
    </rPh>
    <phoneticPr fontId="3"/>
  </si>
  <si>
    <t>営業利益</t>
    <rPh sb="0" eb="2">
      <t>エイギョウ</t>
    </rPh>
    <rPh sb="2" eb="4">
      <t>リエキ</t>
    </rPh>
    <phoneticPr fontId="3"/>
  </si>
  <si>
    <t>変動費</t>
    <rPh sb="0" eb="2">
      <t>ヘンドウ</t>
    </rPh>
    <rPh sb="2" eb="3">
      <t>ヒ</t>
    </rPh>
    <phoneticPr fontId="3"/>
  </si>
  <si>
    <t>その他</t>
    <rPh sb="2" eb="3">
      <t>タ</t>
    </rPh>
    <phoneticPr fontId="3"/>
  </si>
  <si>
    <t>固定費</t>
    <rPh sb="0" eb="3">
      <t>コテイヒ</t>
    </rPh>
    <phoneticPr fontId="3"/>
  </si>
  <si>
    <t>＜売上原価＞</t>
    <rPh sb="1" eb="3">
      <t>ウリアゲ</t>
    </rPh>
    <rPh sb="3" eb="5">
      <t>ゲンカ</t>
    </rPh>
    <phoneticPr fontId="3"/>
  </si>
  <si>
    <t>＜販　管　費＞</t>
    <rPh sb="1" eb="2">
      <t>ハン</t>
    </rPh>
    <rPh sb="3" eb="4">
      <t>カン</t>
    </rPh>
    <rPh sb="5" eb="6">
      <t>ヒ</t>
    </rPh>
    <phoneticPr fontId="3"/>
  </si>
  <si>
    <t>売上総利益（限界利益）</t>
    <rPh sb="0" eb="2">
      <t>ウリアゲ</t>
    </rPh>
    <rPh sb="2" eb="5">
      <t>ソウリエキ</t>
    </rPh>
    <rPh sb="6" eb="8">
      <t>ゲンカイ</t>
    </rPh>
    <rPh sb="8" eb="10">
      <t>リエキ</t>
    </rPh>
    <phoneticPr fontId="3"/>
  </si>
  <si>
    <t>地代家賃</t>
    <rPh sb="0" eb="2">
      <t>チダイ</t>
    </rPh>
    <rPh sb="2" eb="4">
      <t>ヤチン</t>
    </rPh>
    <phoneticPr fontId="3"/>
  </si>
  <si>
    <t>損売上高益分岐点　PL</t>
    <rPh sb="0" eb="1">
      <t>ソン</t>
    </rPh>
    <rPh sb="1" eb="3">
      <t>ウリアゲ</t>
    </rPh>
    <rPh sb="3" eb="4">
      <t>ダカ</t>
    </rPh>
    <rPh sb="4" eb="5">
      <t>エキ</t>
    </rPh>
    <rPh sb="5" eb="8">
      <t>ブンキテン</t>
    </rPh>
    <phoneticPr fontId="3"/>
  </si>
  <si>
    <t>現状のPL</t>
    <rPh sb="0" eb="2">
      <t>ゲンジョウ</t>
    </rPh>
    <phoneticPr fontId="3"/>
  </si>
  <si>
    <t>目標利益</t>
    <rPh sb="0" eb="2">
      <t>モクヒョウ</t>
    </rPh>
    <rPh sb="2" eb="4">
      <t>リエキ</t>
    </rPh>
    <phoneticPr fontId="3"/>
  </si>
  <si>
    <t>のPL</t>
    <phoneticPr fontId="3"/>
  </si>
  <si>
    <t>１０月</t>
    <rPh sb="2" eb="3">
      <t>ガツ</t>
    </rPh>
    <phoneticPr fontId="3"/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</si>
  <si>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</si>
  <si>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</si>
  <si>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</si>
  <si>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</si>
  <si>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</si>
  <si>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</si>
  <si>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</si>
  <si>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</si>
  <si>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</si>
  <si>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</si>
  <si>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</si>
  <si>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月次推移</t>
    <rPh sb="0" eb="2">
      <t>ゲツジ</t>
    </rPh>
    <rPh sb="2" eb="4">
      <t>スイイ</t>
    </rPh>
    <phoneticPr fontId="3"/>
  </si>
  <si>
    <t>合計</t>
    <rPh sb="0" eb="2">
      <t>ゴウケイ</t>
    </rPh>
    <phoneticPr fontId="3"/>
  </si>
  <si>
    <t>取りたい利益を入力する</t>
    <rPh sb="0" eb="1">
      <t>ト</t>
    </rPh>
    <rPh sb="4" eb="6">
      <t>リエキ</t>
    </rPh>
    <rPh sb="7" eb="9">
      <t>ニュウリョク</t>
    </rPh>
    <phoneticPr fontId="3"/>
  </si>
  <si>
    <t>左記</t>
    <rPh sb="0" eb="2">
      <t>サキ</t>
    </rPh>
    <phoneticPr fontId="3"/>
  </si>
  <si>
    <t>ピンク枠部分に数値を入力すると、結果反映シートに数値が出ます。</t>
    <rPh sb="3" eb="4">
      <t>ワク</t>
    </rPh>
    <rPh sb="4" eb="6">
      <t>ブブン</t>
    </rPh>
    <rPh sb="7" eb="9">
      <t>スウチ</t>
    </rPh>
    <rPh sb="10" eb="12">
      <t>ニュウリョク</t>
    </rPh>
    <rPh sb="16" eb="18">
      <t>ケッカ</t>
    </rPh>
    <rPh sb="18" eb="20">
      <t>ハンエイ</t>
    </rPh>
    <rPh sb="24" eb="26">
      <t>スウチ</t>
    </rPh>
    <rPh sb="27" eb="28">
      <t>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</si>
</sst>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i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4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5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38" fontId="8" fillId="3" borderId="1" xfId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10" fillId="4" borderId="1" xfId="1" applyFont="1" applyFill="1" applyBorder="1" applyProtection="1">
      <alignment vertical="center"/>
      <protection locked="0"/>
    </xf>
    <xf numFmtId="38" fontId="9" fillId="4" borderId="1" xfId="1" applyFont="1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5F2E-A666-4F69-943B-4CAC69ED9F21}">
  <dimension ref="A1:I25"/>
  <sheetViews>
    <sheetView tabSelected="1" workbookViewId="0">
      <selection activeCell="K21" sqref="K21"/>
    </sheetView>
  </sheetViews>
  <sheetFormatPr defaultRowHeight="17.649999999999999" x14ac:dyDescent="0.7"/>
  <cols>
    <col min="1" max="1" width="4" customWidth="1"/>
    <col min="2" max="2" width="19.1875" customWidth="1"/>
    <col min="3" max="3" width="21.375" customWidth="1"/>
  </cols>
  <sheetData>
    <row r="1" spans="1:7" ht="25.9" x14ac:dyDescent="0.7">
      <c r="A1" s="13" t="s">
        <v>21</v>
      </c>
      <c r="B1" s="13"/>
      <c r="C1" s="13"/>
      <c r="D1" s="13"/>
    </row>
    <row r="2" spans="1:7" ht="22.15" x14ac:dyDescent="0.7">
      <c r="A2" s="1" t="s">
        <v>0</v>
      </c>
      <c r="B2" s="1"/>
      <c r="C2" s="33">
        <v>43304000</v>
      </c>
      <c r="D2" s="3">
        <v>0</v>
      </c>
      <c r="F2" s="30" t="s">
        <v>39</v>
      </c>
      <c r="G2" t="s">
        <v>40</v>
      </c>
    </row>
    <row r="3" spans="1:7" ht="22.15" x14ac:dyDescent="0.7">
      <c r="A3" s="4" t="s">
        <v>13</v>
      </c>
      <c r="B3" s="5" t="s">
        <v>16</v>
      </c>
      <c r="C3" s="9"/>
      <c r="D3" s="10"/>
    </row>
    <row r="4" spans="1:7" ht="22.15" x14ac:dyDescent="0.7">
      <c r="A4" s="4"/>
      <c r="B4" s="6" t="s">
        <v>2</v>
      </c>
      <c r="C4" s="33">
        <v>423000</v>
      </c>
      <c r="D4" s="3">
        <f>C4/$C$2</f>
        <v>9.7681507481987805E-3</v>
      </c>
    </row>
    <row r="5" spans="1:7" ht="22.15" x14ac:dyDescent="0.7">
      <c r="A5" s="4"/>
      <c r="B5" s="6" t="s">
        <v>3</v>
      </c>
      <c r="C5" s="33">
        <v>5094000</v>
      </c>
      <c r="D5" s="3">
        <f t="shared" ref="D5:D19" si="0">C5/$C$2</f>
        <v>0.11763347496767042</v>
      </c>
    </row>
    <row r="6" spans="1:7" ht="22.15" x14ac:dyDescent="0.7">
      <c r="A6" s="4"/>
      <c r="B6" s="6" t="s">
        <v>4</v>
      </c>
      <c r="C6" s="33">
        <v>3413000</v>
      </c>
      <c r="D6" s="3">
        <f t="shared" si="0"/>
        <v>7.8814890079438385E-2</v>
      </c>
    </row>
    <row r="7" spans="1:7" ht="22.15" x14ac:dyDescent="0.7">
      <c r="A7" s="4"/>
      <c r="B7" s="6" t="s">
        <v>5</v>
      </c>
      <c r="C7" s="33">
        <v>10587000</v>
      </c>
      <c r="D7" s="3">
        <f t="shared" si="0"/>
        <v>0.24448087936449289</v>
      </c>
    </row>
    <row r="8" spans="1:7" ht="22.15" x14ac:dyDescent="0.7">
      <c r="A8" s="4"/>
      <c r="B8" s="6" t="s">
        <v>6</v>
      </c>
      <c r="C8" s="33">
        <v>668000</v>
      </c>
      <c r="D8" s="3">
        <f t="shared" si="0"/>
        <v>1.5425826713467579E-2</v>
      </c>
    </row>
    <row r="9" spans="1:7" ht="22.15" x14ac:dyDescent="0.7">
      <c r="A9" s="4"/>
      <c r="B9" s="6" t="s">
        <v>7</v>
      </c>
      <c r="C9" s="33">
        <v>3801000</v>
      </c>
      <c r="D9" s="3">
        <f t="shared" si="0"/>
        <v>8.7774801404027339E-2</v>
      </c>
    </row>
    <row r="10" spans="1:7" ht="22.15" x14ac:dyDescent="0.7">
      <c r="A10" s="4"/>
      <c r="B10" s="6" t="s">
        <v>8</v>
      </c>
      <c r="C10" s="33">
        <v>-225000</v>
      </c>
      <c r="D10" s="3">
        <f t="shared" si="0"/>
        <v>-5.1958248660631812E-3</v>
      </c>
    </row>
    <row r="11" spans="1:7" ht="22.15" x14ac:dyDescent="0.7">
      <c r="A11" s="4"/>
      <c r="B11" s="6" t="s">
        <v>14</v>
      </c>
      <c r="C11" s="33"/>
      <c r="D11" s="3">
        <f t="shared" si="0"/>
        <v>0</v>
      </c>
    </row>
    <row r="12" spans="1:7" ht="22.15" x14ac:dyDescent="0.7">
      <c r="A12" s="4"/>
      <c r="B12" s="6" t="s">
        <v>1</v>
      </c>
      <c r="C12" s="2">
        <f>SUM(C4:C11)</f>
        <v>23761000</v>
      </c>
      <c r="D12" s="3">
        <f t="shared" si="0"/>
        <v>0.54870219841123224</v>
      </c>
    </row>
    <row r="13" spans="1:7" ht="22.15" x14ac:dyDescent="0.7">
      <c r="A13" s="7" t="s">
        <v>18</v>
      </c>
      <c r="B13" s="7"/>
      <c r="C13" s="2">
        <f>C2-+C12</f>
        <v>19543000</v>
      </c>
      <c r="D13" s="3">
        <f t="shared" si="0"/>
        <v>0.45129780158876776</v>
      </c>
    </row>
    <row r="14" spans="1:7" ht="22.15" x14ac:dyDescent="0.7">
      <c r="A14" s="4" t="s">
        <v>15</v>
      </c>
      <c r="B14" s="5" t="s">
        <v>17</v>
      </c>
      <c r="C14" s="11"/>
      <c r="D14" s="12"/>
    </row>
    <row r="15" spans="1:7" ht="22.15" x14ac:dyDescent="0.7">
      <c r="A15" s="4"/>
      <c r="B15" s="6" t="s">
        <v>9</v>
      </c>
      <c r="C15" s="33">
        <v>14225000</v>
      </c>
      <c r="D15" s="3">
        <f t="shared" si="0"/>
        <v>0.32849159430999447</v>
      </c>
    </row>
    <row r="16" spans="1:7" ht="22.15" x14ac:dyDescent="0.7">
      <c r="A16" s="4"/>
      <c r="B16" s="6" t="s">
        <v>19</v>
      </c>
      <c r="C16" s="33">
        <v>2534000</v>
      </c>
      <c r="D16" s="3">
        <f t="shared" si="0"/>
        <v>5.8516534269351564E-2</v>
      </c>
    </row>
    <row r="17" spans="1:9" ht="22.15" x14ac:dyDescent="0.7">
      <c r="A17" s="4"/>
      <c r="B17" s="6" t="s">
        <v>10</v>
      </c>
      <c r="C17" s="33">
        <v>8520000</v>
      </c>
      <c r="D17" s="3">
        <f t="shared" si="0"/>
        <v>0.19674856826159245</v>
      </c>
    </row>
    <row r="18" spans="1:9" ht="22.15" x14ac:dyDescent="0.7">
      <c r="A18" s="4"/>
      <c r="B18" s="6" t="s">
        <v>11</v>
      </c>
      <c r="C18" s="2">
        <f>SUM(C15:C17)</f>
        <v>25279000</v>
      </c>
      <c r="D18" s="3">
        <f t="shared" si="0"/>
        <v>0.58375669684093845</v>
      </c>
    </row>
    <row r="19" spans="1:9" ht="22.15" x14ac:dyDescent="0.7">
      <c r="A19" s="8" t="s">
        <v>12</v>
      </c>
      <c r="B19" s="7"/>
      <c r="C19" s="2">
        <f>C13-C18</f>
        <v>-5736000</v>
      </c>
      <c r="D19" s="3">
        <f t="shared" si="0"/>
        <v>-0.13245889525217069</v>
      </c>
    </row>
    <row r="21" spans="1:9" ht="30.4" customHeight="1" x14ac:dyDescent="0.7">
      <c r="A21" s="29" t="s">
        <v>38</v>
      </c>
      <c r="B21" s="29"/>
      <c r="C21" s="34">
        <v>2500000</v>
      </c>
    </row>
    <row r="22" spans="1:9" x14ac:dyDescent="0.7">
      <c r="B22" s="31"/>
      <c r="C22" s="31"/>
      <c r="D22" s="31"/>
      <c r="E22" s="31"/>
      <c r="F22" s="31"/>
      <c r="G22" s="31"/>
      <c r="H22" s="31"/>
      <c r="I22" s="31"/>
    </row>
    <row r="23" spans="1:9" x14ac:dyDescent="0.7">
      <c r="B23" s="28"/>
      <c r="C23" s="28"/>
      <c r="D23" s="32"/>
      <c r="E23" s="32"/>
      <c r="F23" s="32"/>
      <c r="G23" s="32"/>
      <c r="H23" s="32"/>
      <c r="I23" s="31"/>
    </row>
    <row r="24" spans="1:9" x14ac:dyDescent="0.7">
      <c r="B24" s="31"/>
      <c r="C24" s="32"/>
      <c r="D24" s="32"/>
      <c r="E24" s="32"/>
      <c r="F24" s="32"/>
      <c r="G24" s="32"/>
      <c r="H24" s="32"/>
      <c r="I24" s="31"/>
    </row>
    <row r="25" spans="1:9" x14ac:dyDescent="0.7">
      <c r="B25" s="31"/>
      <c r="C25" s="31"/>
      <c r="D25" s="31"/>
      <c r="E25" s="31"/>
      <c r="F25" s="31"/>
      <c r="G25" s="31"/>
      <c r="H25" s="31"/>
      <c r="I25" s="31"/>
    </row>
  </sheetData>
  <sheetProtection algorithmName="SHA-512" hashValue="2HBoE0BM7GM5qjYJoJXzku69QErd0Z5fpFh+VmOpaINHh/bdWk4dVfIa4FMth4Bjb+gzooBx6gpg3G0Gt+vxnQ==" saltValue="yfYIussf7OQWTPDWsHpoqw==" spinCount="100000" sheet="1" objects="1" scenarios="1"/>
  <mergeCells count="9">
    <mergeCell ref="A19:B19"/>
    <mergeCell ref="A21:B21"/>
    <mergeCell ref="A1:D1"/>
    <mergeCell ref="A2:B2"/>
    <mergeCell ref="A3:A12"/>
    <mergeCell ref="C3:D3"/>
    <mergeCell ref="A13:B13"/>
    <mergeCell ref="A14:A18"/>
    <mergeCell ref="C14:D14"/>
  </mergeCells>
  <phoneticPr fontId="3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73E2-C561-4D73-8F11-BE0A17871B7E}">
  <dimension ref="A1:AD19"/>
  <sheetViews>
    <sheetView workbookViewId="0">
      <selection activeCell="R10" sqref="R10"/>
    </sheetView>
  </sheetViews>
  <sheetFormatPr defaultRowHeight="17.649999999999999" x14ac:dyDescent="0.7"/>
  <cols>
    <col min="1" max="1" width="4" customWidth="1"/>
    <col min="2" max="2" width="19.1875" customWidth="1"/>
    <col min="3" max="3" width="21.375" customWidth="1"/>
    <col min="5" max="5" width="5.625" customWidth="1"/>
    <col min="6" max="6" width="4" customWidth="1"/>
    <col min="7" max="7" width="19.1875" customWidth="1"/>
    <col min="8" max="8" width="21.375" customWidth="1"/>
    <col min="10" max="10" width="6" customWidth="1"/>
    <col min="11" max="11" width="4" customWidth="1"/>
    <col min="12" max="12" width="19.1875" customWidth="1"/>
    <col min="13" max="13" width="21.375" customWidth="1"/>
    <col min="15" max="15" width="4.75" customWidth="1"/>
    <col min="16" max="16" width="4" customWidth="1"/>
    <col min="17" max="17" width="19.1875" customWidth="1"/>
    <col min="18" max="18" width="10" bestFit="1" customWidth="1"/>
    <col min="30" max="30" width="10.4375" bestFit="1" customWidth="1"/>
  </cols>
  <sheetData>
    <row r="1" spans="1:30" ht="34.9" customHeight="1" x14ac:dyDescent="0.7">
      <c r="A1" s="13" t="s">
        <v>21</v>
      </c>
      <c r="B1" s="13"/>
      <c r="C1" s="13"/>
      <c r="D1" s="13"/>
      <c r="F1" s="14" t="s">
        <v>20</v>
      </c>
      <c r="G1" s="14"/>
      <c r="H1" s="14"/>
      <c r="I1" s="14"/>
      <c r="K1" s="16" t="s">
        <v>22</v>
      </c>
      <c r="L1" s="16"/>
      <c r="M1" s="17">
        <f>入力シート!C21</f>
        <v>2500000</v>
      </c>
      <c r="N1" s="15" t="s">
        <v>23</v>
      </c>
      <c r="P1" s="24" t="s">
        <v>36</v>
      </c>
      <c r="Q1" s="24"/>
      <c r="R1" s="6" t="s">
        <v>24</v>
      </c>
      <c r="S1" s="6" t="s">
        <v>25</v>
      </c>
      <c r="T1" s="6" t="s">
        <v>26</v>
      </c>
      <c r="U1" s="6" t="s">
        <v>27</v>
      </c>
      <c r="V1" s="6" t="s">
        <v>28</v>
      </c>
      <c r="W1" s="6" t="s">
        <v>29</v>
      </c>
      <c r="X1" s="6" t="s">
        <v>30</v>
      </c>
      <c r="Y1" s="6" t="s">
        <v>31</v>
      </c>
      <c r="Z1" s="6" t="s">
        <v>32</v>
      </c>
      <c r="AA1" s="6" t="s">
        <v>33</v>
      </c>
      <c r="AB1" s="6" t="s">
        <v>34</v>
      </c>
      <c r="AC1" s="6" t="s">
        <v>35</v>
      </c>
      <c r="AD1" s="6" t="s">
        <v>37</v>
      </c>
    </row>
    <row r="2" spans="1:30" ht="29.65" customHeight="1" x14ac:dyDescent="0.7">
      <c r="A2" s="1" t="s">
        <v>0</v>
      </c>
      <c r="B2" s="1"/>
      <c r="C2" s="2">
        <f>入力シート!C2</f>
        <v>43304000</v>
      </c>
      <c r="D2" s="3">
        <v>1</v>
      </c>
      <c r="F2" s="1" t="s">
        <v>0</v>
      </c>
      <c r="G2" s="1"/>
      <c r="H2" s="2">
        <f>C18/(C13/C2)</f>
        <v>56014010.950212352</v>
      </c>
      <c r="I2" s="3">
        <v>1</v>
      </c>
      <c r="K2" s="1" t="s">
        <v>0</v>
      </c>
      <c r="L2" s="1"/>
      <c r="M2" s="2">
        <f>(H18+M1)/(H13/H2)</f>
        <v>61553590.339251891</v>
      </c>
      <c r="N2" s="3">
        <v>1</v>
      </c>
      <c r="P2" s="1" t="s">
        <v>0</v>
      </c>
      <c r="Q2" s="18"/>
      <c r="R2" s="22">
        <f>M2/12</f>
        <v>5129465.8616043245</v>
      </c>
      <c r="S2" s="22">
        <f>R2</f>
        <v>5129465.8616043245</v>
      </c>
      <c r="T2" s="22">
        <f t="shared" ref="T2:AC2" si="0">S2</f>
        <v>5129465.8616043245</v>
      </c>
      <c r="U2" s="22">
        <f t="shared" si="0"/>
        <v>5129465.8616043245</v>
      </c>
      <c r="V2" s="22">
        <f t="shared" si="0"/>
        <v>5129465.8616043245</v>
      </c>
      <c r="W2" s="22">
        <f t="shared" si="0"/>
        <v>5129465.8616043245</v>
      </c>
      <c r="X2" s="22">
        <f t="shared" si="0"/>
        <v>5129465.8616043245</v>
      </c>
      <c r="Y2" s="22">
        <f t="shared" si="0"/>
        <v>5129465.8616043245</v>
      </c>
      <c r="Z2" s="22">
        <f t="shared" si="0"/>
        <v>5129465.8616043245</v>
      </c>
      <c r="AA2" s="22">
        <f t="shared" si="0"/>
        <v>5129465.8616043245</v>
      </c>
      <c r="AB2" s="22">
        <f t="shared" si="0"/>
        <v>5129465.8616043245</v>
      </c>
      <c r="AC2" s="22">
        <f t="shared" si="0"/>
        <v>5129465.8616043245</v>
      </c>
      <c r="AD2" s="23">
        <f>SUM(R2:AC2)</f>
        <v>61553590.339251898</v>
      </c>
    </row>
    <row r="3" spans="1:30" ht="26.75" customHeight="1" x14ac:dyDescent="0.7">
      <c r="A3" s="4" t="s">
        <v>13</v>
      </c>
      <c r="B3" s="5" t="s">
        <v>16</v>
      </c>
      <c r="C3" s="9"/>
      <c r="D3" s="10"/>
      <c r="F3" s="4" t="s">
        <v>13</v>
      </c>
      <c r="G3" s="5" t="s">
        <v>16</v>
      </c>
      <c r="H3" s="9"/>
      <c r="I3" s="10"/>
      <c r="K3" s="4" t="s">
        <v>13</v>
      </c>
      <c r="L3" s="5" t="s">
        <v>16</v>
      </c>
      <c r="M3" s="9"/>
      <c r="N3" s="10"/>
      <c r="P3" s="4" t="s">
        <v>13</v>
      </c>
      <c r="Q3" s="19" t="s">
        <v>16</v>
      </c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7"/>
    </row>
    <row r="4" spans="1:30" ht="26.75" customHeight="1" x14ac:dyDescent="0.7">
      <c r="A4" s="4"/>
      <c r="B4" s="6" t="s">
        <v>2</v>
      </c>
      <c r="C4" s="2">
        <f>入力シート!C4</f>
        <v>423000</v>
      </c>
      <c r="D4" s="3">
        <f>C4/$C$2</f>
        <v>9.7681507481987805E-3</v>
      </c>
      <c r="F4" s="4"/>
      <c r="G4" s="6" t="s">
        <v>2</v>
      </c>
      <c r="H4" s="2">
        <f>$H$2*I4</f>
        <v>547153.30297293141</v>
      </c>
      <c r="I4" s="3">
        <f>D4</f>
        <v>9.7681507481987805E-3</v>
      </c>
      <c r="K4" s="4"/>
      <c r="L4" s="6" t="s">
        <v>2</v>
      </c>
      <c r="M4" s="2">
        <f>$M$2*N4</f>
        <v>601264.74952668464</v>
      </c>
      <c r="N4" s="3">
        <f>I4</f>
        <v>9.7681507481987805E-3</v>
      </c>
      <c r="P4" s="4"/>
      <c r="Q4" s="20" t="s">
        <v>2</v>
      </c>
      <c r="R4" s="23">
        <f>M4</f>
        <v>601264.74952668464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>
        <f t="shared" ref="AD4:AD19" si="1">SUM(R4:AC4)</f>
        <v>601264.74952668464</v>
      </c>
    </row>
    <row r="5" spans="1:30" ht="26.75" customHeight="1" x14ac:dyDescent="0.7">
      <c r="A5" s="4"/>
      <c r="B5" s="6" t="s">
        <v>3</v>
      </c>
      <c r="C5" s="2">
        <f>入力シート!C5</f>
        <v>5094000</v>
      </c>
      <c r="D5" s="3">
        <f t="shared" ref="D5:D19" si="2">C5/$C$2</f>
        <v>0.11763347496767042</v>
      </c>
      <c r="F5" s="4"/>
      <c r="G5" s="6" t="s">
        <v>3</v>
      </c>
      <c r="H5" s="2">
        <f t="shared" ref="H5:H11" si="3">$H$2*I5</f>
        <v>6589122.7549506212</v>
      </c>
      <c r="I5" s="3">
        <f t="shared" ref="I5:I12" si="4">D5</f>
        <v>0.11763347496767042</v>
      </c>
      <c r="K5" s="4"/>
      <c r="L5" s="6" t="s">
        <v>3</v>
      </c>
      <c r="M5" s="2">
        <f t="shared" ref="M5:M11" si="5">$M$2*N5</f>
        <v>7240762.7283426272</v>
      </c>
      <c r="N5" s="3">
        <f t="shared" ref="N5:N12" si="6">I5</f>
        <v>0.11763347496767042</v>
      </c>
      <c r="P5" s="4"/>
      <c r="Q5" s="20" t="s">
        <v>3</v>
      </c>
      <c r="R5" s="22">
        <f>M5/12</f>
        <v>603396.89402855223</v>
      </c>
      <c r="S5" s="22">
        <f>R5</f>
        <v>603396.89402855223</v>
      </c>
      <c r="T5" s="22">
        <f t="shared" ref="T5:AC5" si="7">S5</f>
        <v>603396.89402855223</v>
      </c>
      <c r="U5" s="22">
        <f t="shared" si="7"/>
        <v>603396.89402855223</v>
      </c>
      <c r="V5" s="22">
        <f t="shared" si="7"/>
        <v>603396.89402855223</v>
      </c>
      <c r="W5" s="22">
        <f t="shared" si="7"/>
        <v>603396.89402855223</v>
      </c>
      <c r="X5" s="22">
        <f t="shared" si="7"/>
        <v>603396.89402855223</v>
      </c>
      <c r="Y5" s="22">
        <f t="shared" si="7"/>
        <v>603396.89402855223</v>
      </c>
      <c r="Z5" s="22">
        <f t="shared" si="7"/>
        <v>603396.89402855223</v>
      </c>
      <c r="AA5" s="22">
        <f t="shared" si="7"/>
        <v>603396.89402855223</v>
      </c>
      <c r="AB5" s="22">
        <f t="shared" si="7"/>
        <v>603396.89402855223</v>
      </c>
      <c r="AC5" s="22">
        <f t="shared" si="7"/>
        <v>603396.89402855223</v>
      </c>
      <c r="AD5" s="23">
        <f t="shared" si="1"/>
        <v>7240762.7283426253</v>
      </c>
    </row>
    <row r="6" spans="1:30" ht="26.75" customHeight="1" x14ac:dyDescent="0.7">
      <c r="A6" s="4"/>
      <c r="B6" s="6" t="s">
        <v>4</v>
      </c>
      <c r="C6" s="2">
        <f>入力シート!C6</f>
        <v>3413000</v>
      </c>
      <c r="D6" s="3">
        <f t="shared" si="2"/>
        <v>7.8814890079438385E-2</v>
      </c>
      <c r="F6" s="4"/>
      <c r="G6" s="6" t="s">
        <v>4</v>
      </c>
      <c r="H6" s="2">
        <f t="shared" si="3"/>
        <v>4414738.1159494445</v>
      </c>
      <c r="I6" s="3">
        <f t="shared" si="4"/>
        <v>7.8814890079438385E-2</v>
      </c>
      <c r="K6" s="4"/>
      <c r="L6" s="6" t="s">
        <v>4</v>
      </c>
      <c r="M6" s="2">
        <f t="shared" si="5"/>
        <v>4851339.4565829178</v>
      </c>
      <c r="N6" s="3">
        <f t="shared" si="6"/>
        <v>7.8814890079438385E-2</v>
      </c>
      <c r="P6" s="4"/>
      <c r="Q6" s="20" t="s">
        <v>4</v>
      </c>
      <c r="R6" s="22">
        <f t="shared" ref="R6:R11" si="8">M6/12</f>
        <v>404278.28804857651</v>
      </c>
      <c r="S6" s="22">
        <f t="shared" ref="S6:AC11" si="9">R6</f>
        <v>404278.28804857651</v>
      </c>
      <c r="T6" s="22">
        <f t="shared" si="9"/>
        <v>404278.28804857651</v>
      </c>
      <c r="U6" s="22">
        <f t="shared" si="9"/>
        <v>404278.28804857651</v>
      </c>
      <c r="V6" s="22">
        <f t="shared" si="9"/>
        <v>404278.28804857651</v>
      </c>
      <c r="W6" s="22">
        <f t="shared" si="9"/>
        <v>404278.28804857651</v>
      </c>
      <c r="X6" s="22">
        <f t="shared" si="9"/>
        <v>404278.28804857651</v>
      </c>
      <c r="Y6" s="22">
        <f t="shared" si="9"/>
        <v>404278.28804857651</v>
      </c>
      <c r="Z6" s="22">
        <f t="shared" si="9"/>
        <v>404278.28804857651</v>
      </c>
      <c r="AA6" s="22">
        <f t="shared" si="9"/>
        <v>404278.28804857651</v>
      </c>
      <c r="AB6" s="22">
        <f t="shared" si="9"/>
        <v>404278.28804857651</v>
      </c>
      <c r="AC6" s="22">
        <f t="shared" si="9"/>
        <v>404278.28804857651</v>
      </c>
      <c r="AD6" s="23">
        <f t="shared" si="1"/>
        <v>4851339.4565829178</v>
      </c>
    </row>
    <row r="7" spans="1:30" ht="26.75" customHeight="1" x14ac:dyDescent="0.7">
      <c r="A7" s="4"/>
      <c r="B7" s="6" t="s">
        <v>5</v>
      </c>
      <c r="C7" s="2">
        <f>入力シート!C7</f>
        <v>10587000</v>
      </c>
      <c r="D7" s="3">
        <f t="shared" si="2"/>
        <v>0.24448087936449289</v>
      </c>
      <c r="F7" s="4"/>
      <c r="G7" s="6" t="s">
        <v>5</v>
      </c>
      <c r="H7" s="2">
        <f t="shared" si="3"/>
        <v>13694354.653840249</v>
      </c>
      <c r="I7" s="3">
        <f t="shared" si="4"/>
        <v>0.24448087936449289</v>
      </c>
      <c r="K7" s="4"/>
      <c r="L7" s="6" t="s">
        <v>5</v>
      </c>
      <c r="M7" s="2">
        <f t="shared" si="5"/>
        <v>15048675.894182056</v>
      </c>
      <c r="N7" s="3">
        <f t="shared" si="6"/>
        <v>0.24448087936449289</v>
      </c>
      <c r="P7" s="4"/>
      <c r="Q7" s="20" t="s">
        <v>5</v>
      </c>
      <c r="R7" s="22">
        <f t="shared" si="8"/>
        <v>1254056.3245151713</v>
      </c>
      <c r="S7" s="22">
        <f t="shared" si="9"/>
        <v>1254056.3245151713</v>
      </c>
      <c r="T7" s="22">
        <f t="shared" si="9"/>
        <v>1254056.3245151713</v>
      </c>
      <c r="U7" s="22">
        <f t="shared" si="9"/>
        <v>1254056.3245151713</v>
      </c>
      <c r="V7" s="22">
        <f t="shared" si="9"/>
        <v>1254056.3245151713</v>
      </c>
      <c r="W7" s="22">
        <f t="shared" si="9"/>
        <v>1254056.3245151713</v>
      </c>
      <c r="X7" s="22">
        <f t="shared" si="9"/>
        <v>1254056.3245151713</v>
      </c>
      <c r="Y7" s="22">
        <f t="shared" si="9"/>
        <v>1254056.3245151713</v>
      </c>
      <c r="Z7" s="22">
        <f t="shared" si="9"/>
        <v>1254056.3245151713</v>
      </c>
      <c r="AA7" s="22">
        <f t="shared" si="9"/>
        <v>1254056.3245151713</v>
      </c>
      <c r="AB7" s="22">
        <f t="shared" si="9"/>
        <v>1254056.3245151713</v>
      </c>
      <c r="AC7" s="22">
        <f t="shared" si="9"/>
        <v>1254056.3245151713</v>
      </c>
      <c r="AD7" s="23">
        <f t="shared" si="1"/>
        <v>15048675.894182056</v>
      </c>
    </row>
    <row r="8" spans="1:30" ht="26.75" customHeight="1" x14ac:dyDescent="0.7">
      <c r="A8" s="4"/>
      <c r="B8" s="6" t="s">
        <v>6</v>
      </c>
      <c r="C8" s="2">
        <f>入力シート!C8</f>
        <v>668000</v>
      </c>
      <c r="D8" s="3">
        <f t="shared" si="2"/>
        <v>1.5425826713467579E-2</v>
      </c>
      <c r="F8" s="4"/>
      <c r="G8" s="6" t="s">
        <v>6</v>
      </c>
      <c r="H8" s="2">
        <f t="shared" si="3"/>
        <v>864062.42644425121</v>
      </c>
      <c r="I8" s="3">
        <f t="shared" si="4"/>
        <v>1.5425826713467579E-2</v>
      </c>
      <c r="K8" s="4"/>
      <c r="L8" s="6" t="s">
        <v>6</v>
      </c>
      <c r="M8" s="2">
        <f t="shared" si="5"/>
        <v>949515.01816507173</v>
      </c>
      <c r="N8" s="3">
        <f t="shared" si="6"/>
        <v>1.5425826713467579E-2</v>
      </c>
      <c r="P8" s="4"/>
      <c r="Q8" s="20" t="s">
        <v>6</v>
      </c>
      <c r="R8" s="22">
        <f t="shared" si="8"/>
        <v>79126.251513755982</v>
      </c>
      <c r="S8" s="22">
        <f t="shared" si="9"/>
        <v>79126.251513755982</v>
      </c>
      <c r="T8" s="22">
        <f t="shared" si="9"/>
        <v>79126.251513755982</v>
      </c>
      <c r="U8" s="22">
        <f t="shared" si="9"/>
        <v>79126.251513755982</v>
      </c>
      <c r="V8" s="22">
        <f t="shared" si="9"/>
        <v>79126.251513755982</v>
      </c>
      <c r="W8" s="22">
        <f t="shared" si="9"/>
        <v>79126.251513755982</v>
      </c>
      <c r="X8" s="22">
        <f t="shared" si="9"/>
        <v>79126.251513755982</v>
      </c>
      <c r="Y8" s="22">
        <f t="shared" si="9"/>
        <v>79126.251513755982</v>
      </c>
      <c r="Z8" s="22">
        <f t="shared" si="9"/>
        <v>79126.251513755982</v>
      </c>
      <c r="AA8" s="22">
        <f t="shared" si="9"/>
        <v>79126.251513755982</v>
      </c>
      <c r="AB8" s="22">
        <f t="shared" si="9"/>
        <v>79126.251513755982</v>
      </c>
      <c r="AC8" s="22">
        <f t="shared" si="9"/>
        <v>79126.251513755982</v>
      </c>
      <c r="AD8" s="23">
        <f t="shared" si="1"/>
        <v>949515.01816507184</v>
      </c>
    </row>
    <row r="9" spans="1:30" ht="26.75" customHeight="1" x14ac:dyDescent="0.7">
      <c r="A9" s="4"/>
      <c r="B9" s="6" t="s">
        <v>7</v>
      </c>
      <c r="C9" s="2">
        <f>入力シート!C9</f>
        <v>3801000</v>
      </c>
      <c r="D9" s="3">
        <f t="shared" si="2"/>
        <v>8.7774801404027339E-2</v>
      </c>
      <c r="F9" s="4"/>
      <c r="G9" s="6" t="s">
        <v>7</v>
      </c>
      <c r="H9" s="2">
        <f t="shared" si="3"/>
        <v>4916618.6869979016</v>
      </c>
      <c r="I9" s="3">
        <f t="shared" si="4"/>
        <v>8.7774801404027339E-2</v>
      </c>
      <c r="K9" s="4"/>
      <c r="L9" s="6" t="s">
        <v>7</v>
      </c>
      <c r="M9" s="2">
        <f t="shared" si="5"/>
        <v>5402854.1677326905</v>
      </c>
      <c r="N9" s="3">
        <f t="shared" si="6"/>
        <v>8.7774801404027339E-2</v>
      </c>
      <c r="P9" s="4"/>
      <c r="Q9" s="20" t="s">
        <v>7</v>
      </c>
      <c r="R9" s="22">
        <f t="shared" si="8"/>
        <v>450237.84731105756</v>
      </c>
      <c r="S9" s="22">
        <f t="shared" si="9"/>
        <v>450237.84731105756</v>
      </c>
      <c r="T9" s="22">
        <f t="shared" si="9"/>
        <v>450237.84731105756</v>
      </c>
      <c r="U9" s="22">
        <f t="shared" si="9"/>
        <v>450237.84731105756</v>
      </c>
      <c r="V9" s="22">
        <f t="shared" si="9"/>
        <v>450237.84731105756</v>
      </c>
      <c r="W9" s="22">
        <f t="shared" si="9"/>
        <v>450237.84731105756</v>
      </c>
      <c r="X9" s="22">
        <f t="shared" si="9"/>
        <v>450237.84731105756</v>
      </c>
      <c r="Y9" s="22">
        <f t="shared" si="9"/>
        <v>450237.84731105756</v>
      </c>
      <c r="Z9" s="22">
        <f t="shared" si="9"/>
        <v>450237.84731105756</v>
      </c>
      <c r="AA9" s="22">
        <f t="shared" si="9"/>
        <v>450237.84731105756</v>
      </c>
      <c r="AB9" s="22">
        <f t="shared" si="9"/>
        <v>450237.84731105756</v>
      </c>
      <c r="AC9" s="22">
        <f t="shared" si="9"/>
        <v>450237.84731105756</v>
      </c>
      <c r="AD9" s="23">
        <f t="shared" si="1"/>
        <v>5402854.1677326895</v>
      </c>
    </row>
    <row r="10" spans="1:30" ht="26.75" customHeight="1" x14ac:dyDescent="0.7">
      <c r="A10" s="4"/>
      <c r="B10" s="6" t="s">
        <v>8</v>
      </c>
      <c r="C10" s="2">
        <f>入力シート!C10</f>
        <v>-225000</v>
      </c>
      <c r="D10" s="3">
        <f t="shared" si="2"/>
        <v>-5.1958248660631812E-3</v>
      </c>
      <c r="F10" s="4"/>
      <c r="G10" s="6" t="s">
        <v>8</v>
      </c>
      <c r="H10" s="2">
        <f t="shared" si="3"/>
        <v>-291038.99094304867</v>
      </c>
      <c r="I10" s="3">
        <f t="shared" si="4"/>
        <v>-5.1958248660631812E-3</v>
      </c>
      <c r="K10" s="4"/>
      <c r="L10" s="6" t="s">
        <v>8</v>
      </c>
      <c r="M10" s="2">
        <f t="shared" si="5"/>
        <v>-319821.67528015136</v>
      </c>
      <c r="N10" s="3">
        <f t="shared" si="6"/>
        <v>-5.1958248660631812E-3</v>
      </c>
      <c r="P10" s="4"/>
      <c r="Q10" s="20" t="s">
        <v>8</v>
      </c>
      <c r="R10" s="22"/>
      <c r="S10" s="22"/>
      <c r="T10" s="23"/>
      <c r="U10" s="23"/>
      <c r="V10" s="23"/>
      <c r="W10" s="23"/>
      <c r="X10" s="23"/>
      <c r="Y10" s="23"/>
      <c r="Z10" s="23"/>
      <c r="AA10" s="23"/>
      <c r="AB10" s="23"/>
      <c r="AC10" s="23">
        <f>M10</f>
        <v>-319821.67528015136</v>
      </c>
      <c r="AD10" s="23">
        <f t="shared" si="1"/>
        <v>-319821.67528015136</v>
      </c>
    </row>
    <row r="11" spans="1:30" ht="26.75" customHeight="1" x14ac:dyDescent="0.7">
      <c r="A11" s="4"/>
      <c r="B11" s="6" t="s">
        <v>14</v>
      </c>
      <c r="C11" s="2">
        <f>入力シート!C11</f>
        <v>0</v>
      </c>
      <c r="D11" s="3">
        <f t="shared" si="2"/>
        <v>0</v>
      </c>
      <c r="F11" s="4"/>
      <c r="G11" s="6" t="s">
        <v>14</v>
      </c>
      <c r="H11" s="2">
        <f t="shared" si="3"/>
        <v>0</v>
      </c>
      <c r="I11" s="3">
        <f t="shared" si="4"/>
        <v>0</v>
      </c>
      <c r="K11" s="4"/>
      <c r="L11" s="6" t="s">
        <v>14</v>
      </c>
      <c r="M11" s="2">
        <f t="shared" si="5"/>
        <v>0</v>
      </c>
      <c r="N11" s="3">
        <f t="shared" si="6"/>
        <v>0</v>
      </c>
      <c r="P11" s="4"/>
      <c r="Q11" s="20" t="s">
        <v>14</v>
      </c>
      <c r="R11" s="22">
        <f t="shared" si="8"/>
        <v>0</v>
      </c>
      <c r="S11" s="22">
        <f t="shared" si="9"/>
        <v>0</v>
      </c>
      <c r="T11" s="22">
        <f t="shared" si="9"/>
        <v>0</v>
      </c>
      <c r="U11" s="22">
        <f t="shared" si="9"/>
        <v>0</v>
      </c>
      <c r="V11" s="22">
        <f t="shared" si="9"/>
        <v>0</v>
      </c>
      <c r="W11" s="22">
        <f t="shared" si="9"/>
        <v>0</v>
      </c>
      <c r="X11" s="22">
        <f t="shared" si="9"/>
        <v>0</v>
      </c>
      <c r="Y11" s="22">
        <f t="shared" si="9"/>
        <v>0</v>
      </c>
      <c r="Z11" s="22">
        <f t="shared" si="9"/>
        <v>0</v>
      </c>
      <c r="AA11" s="22">
        <f t="shared" si="9"/>
        <v>0</v>
      </c>
      <c r="AB11" s="22">
        <f t="shared" si="9"/>
        <v>0</v>
      </c>
      <c r="AC11" s="22">
        <f t="shared" si="9"/>
        <v>0</v>
      </c>
      <c r="AD11" s="23">
        <f t="shared" si="1"/>
        <v>0</v>
      </c>
    </row>
    <row r="12" spans="1:30" ht="26.75" customHeight="1" x14ac:dyDescent="0.7">
      <c r="A12" s="4"/>
      <c r="B12" s="6" t="s">
        <v>1</v>
      </c>
      <c r="C12" s="2">
        <f>SUM(C4:C11)</f>
        <v>23761000</v>
      </c>
      <c r="D12" s="3">
        <f t="shared" si="2"/>
        <v>0.54870219841123224</v>
      </c>
      <c r="F12" s="4"/>
      <c r="G12" s="6" t="s">
        <v>1</v>
      </c>
      <c r="H12" s="2">
        <f>SUM(H4:H11)</f>
        <v>30735010.950212348</v>
      </c>
      <c r="I12" s="3">
        <f t="shared" si="4"/>
        <v>0.54870219841123224</v>
      </c>
      <c r="K12" s="4"/>
      <c r="L12" s="6" t="s">
        <v>1</v>
      </c>
      <c r="M12" s="2">
        <f>SUM(M4:M11)</f>
        <v>33774590.339251891</v>
      </c>
      <c r="N12" s="3">
        <f t="shared" si="6"/>
        <v>0.54870219841123224</v>
      </c>
      <c r="P12" s="4"/>
      <c r="Q12" s="20" t="s">
        <v>1</v>
      </c>
      <c r="R12" s="23">
        <f>SUM(R4:R11)</f>
        <v>3392360.3549437984</v>
      </c>
      <c r="S12" s="23">
        <f t="shared" ref="S12:AC12" si="10">SUM(S4:S11)</f>
        <v>2791095.6054171133</v>
      </c>
      <c r="T12" s="23">
        <f t="shared" si="10"/>
        <v>2791095.6054171133</v>
      </c>
      <c r="U12" s="23">
        <f t="shared" si="10"/>
        <v>2791095.6054171133</v>
      </c>
      <c r="V12" s="23">
        <f t="shared" si="10"/>
        <v>2791095.6054171133</v>
      </c>
      <c r="W12" s="23">
        <f t="shared" si="10"/>
        <v>2791095.6054171133</v>
      </c>
      <c r="X12" s="23">
        <f t="shared" si="10"/>
        <v>2791095.6054171133</v>
      </c>
      <c r="Y12" s="23">
        <f t="shared" si="10"/>
        <v>2791095.6054171133</v>
      </c>
      <c r="Z12" s="23">
        <f t="shared" si="10"/>
        <v>2791095.6054171133</v>
      </c>
      <c r="AA12" s="23">
        <f t="shared" si="10"/>
        <v>2791095.6054171133</v>
      </c>
      <c r="AB12" s="23">
        <f t="shared" si="10"/>
        <v>2791095.6054171133</v>
      </c>
      <c r="AC12" s="23">
        <f t="shared" si="10"/>
        <v>2471273.9301369619</v>
      </c>
      <c r="AD12" s="23">
        <f t="shared" si="1"/>
        <v>33774590.339251898</v>
      </c>
    </row>
    <row r="13" spans="1:30" ht="29.65" customHeight="1" x14ac:dyDescent="0.7">
      <c r="A13" s="7" t="s">
        <v>18</v>
      </c>
      <c r="B13" s="7"/>
      <c r="C13" s="2">
        <f>C2-+C12</f>
        <v>19543000</v>
      </c>
      <c r="D13" s="3">
        <f t="shared" si="2"/>
        <v>0.45129780158876776</v>
      </c>
      <c r="F13" s="7" t="s">
        <v>18</v>
      </c>
      <c r="G13" s="7"/>
      <c r="H13" s="2">
        <f>H2-+H12</f>
        <v>25279000.000000004</v>
      </c>
      <c r="I13" s="3">
        <f t="shared" ref="I13:I19" si="11">H13/$C$2</f>
        <v>0.58375669684093856</v>
      </c>
      <c r="K13" s="7" t="s">
        <v>18</v>
      </c>
      <c r="L13" s="7"/>
      <c r="M13" s="2">
        <f>M2-+M12</f>
        <v>27779000</v>
      </c>
      <c r="N13" s="3">
        <f t="shared" ref="N13:N19" si="12">M13/$C$2</f>
        <v>0.6414880842416405</v>
      </c>
      <c r="P13" s="7" t="s">
        <v>18</v>
      </c>
      <c r="Q13" s="21"/>
      <c r="R13" s="23">
        <f>R2-R12</f>
        <v>1737105.5066605262</v>
      </c>
      <c r="S13" s="23">
        <f t="shared" ref="S13:AC13" si="13">S2-S12</f>
        <v>2338370.2561872113</v>
      </c>
      <c r="T13" s="23">
        <f t="shared" si="13"/>
        <v>2338370.2561872113</v>
      </c>
      <c r="U13" s="23">
        <f t="shared" si="13"/>
        <v>2338370.2561872113</v>
      </c>
      <c r="V13" s="23">
        <f t="shared" si="13"/>
        <v>2338370.2561872113</v>
      </c>
      <c r="W13" s="23">
        <f t="shared" si="13"/>
        <v>2338370.2561872113</v>
      </c>
      <c r="X13" s="23">
        <f t="shared" si="13"/>
        <v>2338370.2561872113</v>
      </c>
      <c r="Y13" s="23">
        <f t="shared" si="13"/>
        <v>2338370.2561872113</v>
      </c>
      <c r="Z13" s="23">
        <f t="shared" si="13"/>
        <v>2338370.2561872113</v>
      </c>
      <c r="AA13" s="23">
        <f t="shared" si="13"/>
        <v>2338370.2561872113</v>
      </c>
      <c r="AB13" s="23">
        <f t="shared" si="13"/>
        <v>2338370.2561872113</v>
      </c>
      <c r="AC13" s="23">
        <f t="shared" si="13"/>
        <v>2658191.9314673627</v>
      </c>
      <c r="AD13" s="23">
        <f t="shared" si="1"/>
        <v>27779000.000000004</v>
      </c>
    </row>
    <row r="14" spans="1:30" ht="26.75" customHeight="1" x14ac:dyDescent="0.7">
      <c r="A14" s="4" t="s">
        <v>15</v>
      </c>
      <c r="B14" s="5" t="s">
        <v>17</v>
      </c>
      <c r="C14" s="11"/>
      <c r="D14" s="12"/>
      <c r="F14" s="4" t="s">
        <v>15</v>
      </c>
      <c r="G14" s="5" t="s">
        <v>17</v>
      </c>
      <c r="H14" s="11"/>
      <c r="I14" s="12"/>
      <c r="K14" s="4" t="s">
        <v>15</v>
      </c>
      <c r="L14" s="5" t="s">
        <v>17</v>
      </c>
      <c r="M14" s="11"/>
      <c r="N14" s="12"/>
      <c r="P14" s="4" t="s">
        <v>15</v>
      </c>
      <c r="Q14" s="19" t="s">
        <v>17</v>
      </c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1:30" ht="26.75" customHeight="1" x14ac:dyDescent="0.7">
      <c r="A15" s="4"/>
      <c r="B15" s="6" t="s">
        <v>9</v>
      </c>
      <c r="C15" s="2">
        <f>入力シート!C15</f>
        <v>14225000</v>
      </c>
      <c r="D15" s="3">
        <f t="shared" si="2"/>
        <v>0.32849159430999447</v>
      </c>
      <c r="F15" s="4"/>
      <c r="G15" s="6" t="s">
        <v>9</v>
      </c>
      <c r="H15" s="2">
        <f>C15</f>
        <v>14225000</v>
      </c>
      <c r="I15" s="3">
        <f t="shared" si="11"/>
        <v>0.32849159430999447</v>
      </c>
      <c r="K15" s="4"/>
      <c r="L15" s="6" t="s">
        <v>9</v>
      </c>
      <c r="M15" s="2">
        <f>H15</f>
        <v>14225000</v>
      </c>
      <c r="N15" s="3">
        <f t="shared" si="12"/>
        <v>0.32849159430999447</v>
      </c>
      <c r="P15" s="4"/>
      <c r="Q15" s="20" t="s">
        <v>9</v>
      </c>
      <c r="R15" s="22">
        <f t="shared" ref="R15:R17" si="14">M15/12</f>
        <v>1185416.6666666667</v>
      </c>
      <c r="S15" s="22">
        <f>R15</f>
        <v>1185416.6666666667</v>
      </c>
      <c r="T15" s="22">
        <f t="shared" ref="T15:AC15" si="15">S15</f>
        <v>1185416.6666666667</v>
      </c>
      <c r="U15" s="22">
        <f t="shared" si="15"/>
        <v>1185416.6666666667</v>
      </c>
      <c r="V15" s="22">
        <f t="shared" si="15"/>
        <v>1185416.6666666667</v>
      </c>
      <c r="W15" s="22">
        <f t="shared" si="15"/>
        <v>1185416.6666666667</v>
      </c>
      <c r="X15" s="22">
        <f t="shared" si="15"/>
        <v>1185416.6666666667</v>
      </c>
      <c r="Y15" s="22">
        <f t="shared" si="15"/>
        <v>1185416.6666666667</v>
      </c>
      <c r="Z15" s="22">
        <f t="shared" si="15"/>
        <v>1185416.6666666667</v>
      </c>
      <c r="AA15" s="22">
        <f t="shared" si="15"/>
        <v>1185416.6666666667</v>
      </c>
      <c r="AB15" s="22">
        <f t="shared" si="15"/>
        <v>1185416.6666666667</v>
      </c>
      <c r="AC15" s="22">
        <f t="shared" si="15"/>
        <v>1185416.6666666667</v>
      </c>
      <c r="AD15" s="23">
        <f t="shared" si="1"/>
        <v>14224999.999999998</v>
      </c>
    </row>
    <row r="16" spans="1:30" ht="26.75" customHeight="1" x14ac:dyDescent="0.7">
      <c r="A16" s="4"/>
      <c r="B16" s="6" t="s">
        <v>19</v>
      </c>
      <c r="C16" s="2">
        <f>入力シート!C16</f>
        <v>2534000</v>
      </c>
      <c r="D16" s="3">
        <f t="shared" si="2"/>
        <v>5.8516534269351564E-2</v>
      </c>
      <c r="F16" s="4"/>
      <c r="G16" s="6" t="s">
        <v>19</v>
      </c>
      <c r="H16" s="2">
        <f t="shared" ref="H16:H17" si="16">C16</f>
        <v>2534000</v>
      </c>
      <c r="I16" s="3">
        <f t="shared" si="11"/>
        <v>5.8516534269351564E-2</v>
      </c>
      <c r="K16" s="4"/>
      <c r="L16" s="6" t="s">
        <v>19</v>
      </c>
      <c r="M16" s="2">
        <f t="shared" ref="M16:M17" si="17">H16</f>
        <v>2534000</v>
      </c>
      <c r="N16" s="3">
        <f t="shared" si="12"/>
        <v>5.8516534269351564E-2</v>
      </c>
      <c r="P16" s="4"/>
      <c r="Q16" s="20" t="s">
        <v>19</v>
      </c>
      <c r="R16" s="22">
        <f t="shared" si="14"/>
        <v>211166.66666666666</v>
      </c>
      <c r="S16" s="22">
        <f t="shared" ref="S16:AC17" si="18">R16</f>
        <v>211166.66666666666</v>
      </c>
      <c r="T16" s="22">
        <f t="shared" si="18"/>
        <v>211166.66666666666</v>
      </c>
      <c r="U16" s="22">
        <f t="shared" si="18"/>
        <v>211166.66666666666</v>
      </c>
      <c r="V16" s="22">
        <f t="shared" si="18"/>
        <v>211166.66666666666</v>
      </c>
      <c r="W16" s="22">
        <f t="shared" si="18"/>
        <v>211166.66666666666</v>
      </c>
      <c r="X16" s="22">
        <f t="shared" si="18"/>
        <v>211166.66666666666</v>
      </c>
      <c r="Y16" s="22">
        <f t="shared" si="18"/>
        <v>211166.66666666666</v>
      </c>
      <c r="Z16" s="22">
        <f t="shared" si="18"/>
        <v>211166.66666666666</v>
      </c>
      <c r="AA16" s="22">
        <f t="shared" si="18"/>
        <v>211166.66666666666</v>
      </c>
      <c r="AB16" s="22">
        <f t="shared" si="18"/>
        <v>211166.66666666666</v>
      </c>
      <c r="AC16" s="22">
        <f t="shared" si="18"/>
        <v>211166.66666666666</v>
      </c>
      <c r="AD16" s="23">
        <f t="shared" si="1"/>
        <v>2534000</v>
      </c>
    </row>
    <row r="17" spans="1:30" ht="26.75" customHeight="1" x14ac:dyDescent="0.7">
      <c r="A17" s="4"/>
      <c r="B17" s="6" t="s">
        <v>10</v>
      </c>
      <c r="C17" s="2">
        <f>入力シート!C17</f>
        <v>8520000</v>
      </c>
      <c r="D17" s="3">
        <f t="shared" si="2"/>
        <v>0.19674856826159245</v>
      </c>
      <c r="F17" s="4"/>
      <c r="G17" s="6" t="s">
        <v>10</v>
      </c>
      <c r="H17" s="2">
        <f t="shared" si="16"/>
        <v>8520000</v>
      </c>
      <c r="I17" s="3">
        <f t="shared" si="11"/>
        <v>0.19674856826159245</v>
      </c>
      <c r="K17" s="4"/>
      <c r="L17" s="6" t="s">
        <v>10</v>
      </c>
      <c r="M17" s="2">
        <f t="shared" si="17"/>
        <v>8520000</v>
      </c>
      <c r="N17" s="3">
        <f t="shared" si="12"/>
        <v>0.19674856826159245</v>
      </c>
      <c r="P17" s="4"/>
      <c r="Q17" s="20" t="s">
        <v>10</v>
      </c>
      <c r="R17" s="22">
        <f t="shared" si="14"/>
        <v>710000</v>
      </c>
      <c r="S17" s="22">
        <f t="shared" si="18"/>
        <v>710000</v>
      </c>
      <c r="T17" s="22">
        <f t="shared" si="18"/>
        <v>710000</v>
      </c>
      <c r="U17" s="22">
        <f t="shared" si="18"/>
        <v>710000</v>
      </c>
      <c r="V17" s="22">
        <f t="shared" si="18"/>
        <v>710000</v>
      </c>
      <c r="W17" s="22">
        <f t="shared" si="18"/>
        <v>710000</v>
      </c>
      <c r="X17" s="22">
        <f t="shared" si="18"/>
        <v>710000</v>
      </c>
      <c r="Y17" s="22">
        <f t="shared" si="18"/>
        <v>710000</v>
      </c>
      <c r="Z17" s="22">
        <f t="shared" si="18"/>
        <v>710000</v>
      </c>
      <c r="AA17" s="22">
        <f t="shared" si="18"/>
        <v>710000</v>
      </c>
      <c r="AB17" s="22">
        <f t="shared" si="18"/>
        <v>710000</v>
      </c>
      <c r="AC17" s="22">
        <f t="shared" si="18"/>
        <v>710000</v>
      </c>
      <c r="AD17" s="23">
        <f t="shared" si="1"/>
        <v>8520000</v>
      </c>
    </row>
    <row r="18" spans="1:30" ht="26.75" customHeight="1" x14ac:dyDescent="0.7">
      <c r="A18" s="4"/>
      <c r="B18" s="6" t="s">
        <v>11</v>
      </c>
      <c r="C18" s="2">
        <f>入力シート!C18</f>
        <v>25279000</v>
      </c>
      <c r="D18" s="3">
        <f t="shared" si="2"/>
        <v>0.58375669684093845</v>
      </c>
      <c r="F18" s="4"/>
      <c r="G18" s="6" t="s">
        <v>11</v>
      </c>
      <c r="H18" s="2">
        <f>SUM(H15:H17)</f>
        <v>25279000</v>
      </c>
      <c r="I18" s="3">
        <f t="shared" si="11"/>
        <v>0.58375669684093845</v>
      </c>
      <c r="K18" s="4"/>
      <c r="L18" s="6" t="s">
        <v>11</v>
      </c>
      <c r="M18" s="2">
        <f>SUM(M15:M17)</f>
        <v>25279000</v>
      </c>
      <c r="N18" s="3">
        <f t="shared" si="12"/>
        <v>0.58375669684093845</v>
      </c>
      <c r="P18" s="4"/>
      <c r="Q18" s="20" t="s">
        <v>11</v>
      </c>
      <c r="R18" s="23">
        <f>SUM(R15:R17)</f>
        <v>2106583.3333333335</v>
      </c>
      <c r="S18" s="23">
        <f t="shared" ref="S18:AC18" si="19">SUM(S15:S17)</f>
        <v>2106583.3333333335</v>
      </c>
      <c r="T18" s="23">
        <f t="shared" si="19"/>
        <v>2106583.3333333335</v>
      </c>
      <c r="U18" s="23">
        <f t="shared" si="19"/>
        <v>2106583.3333333335</v>
      </c>
      <c r="V18" s="23">
        <f t="shared" si="19"/>
        <v>2106583.3333333335</v>
      </c>
      <c r="W18" s="23">
        <f t="shared" si="19"/>
        <v>2106583.3333333335</v>
      </c>
      <c r="X18" s="23">
        <f t="shared" si="19"/>
        <v>2106583.3333333335</v>
      </c>
      <c r="Y18" s="23">
        <f t="shared" si="19"/>
        <v>2106583.3333333335</v>
      </c>
      <c r="Z18" s="23">
        <f t="shared" si="19"/>
        <v>2106583.3333333335</v>
      </c>
      <c r="AA18" s="23">
        <f t="shared" si="19"/>
        <v>2106583.3333333335</v>
      </c>
      <c r="AB18" s="23">
        <f t="shared" si="19"/>
        <v>2106583.3333333335</v>
      </c>
      <c r="AC18" s="23">
        <f t="shared" si="19"/>
        <v>2106583.3333333335</v>
      </c>
      <c r="AD18" s="23">
        <f t="shared" si="1"/>
        <v>25278999.999999996</v>
      </c>
    </row>
    <row r="19" spans="1:30" ht="29.65" customHeight="1" x14ac:dyDescent="0.7">
      <c r="A19" s="8" t="s">
        <v>12</v>
      </c>
      <c r="B19" s="7"/>
      <c r="C19" s="2">
        <f>C13-C18</f>
        <v>-5736000</v>
      </c>
      <c r="D19" s="3">
        <f t="shared" si="2"/>
        <v>-0.13245889525217069</v>
      </c>
      <c r="F19" s="8" t="s">
        <v>12</v>
      </c>
      <c r="G19" s="7"/>
      <c r="H19" s="2">
        <f>H13-H18</f>
        <v>0</v>
      </c>
      <c r="I19" s="3">
        <f t="shared" si="11"/>
        <v>0</v>
      </c>
      <c r="K19" s="8" t="s">
        <v>12</v>
      </c>
      <c r="L19" s="7"/>
      <c r="M19" s="2">
        <f>M13-M18</f>
        <v>2500000</v>
      </c>
      <c r="N19" s="3">
        <f t="shared" si="12"/>
        <v>5.7731387400702015E-2</v>
      </c>
      <c r="P19" s="8" t="s">
        <v>12</v>
      </c>
      <c r="Q19" s="21"/>
      <c r="R19" s="23">
        <f>R13-R18</f>
        <v>-369477.82667280734</v>
      </c>
      <c r="S19" s="23">
        <f t="shared" ref="S19:AC19" si="20">S13-S18</f>
        <v>231786.92285387777</v>
      </c>
      <c r="T19" s="23">
        <f t="shared" si="20"/>
        <v>231786.92285387777</v>
      </c>
      <c r="U19" s="23">
        <f t="shared" si="20"/>
        <v>231786.92285387777</v>
      </c>
      <c r="V19" s="23">
        <f t="shared" si="20"/>
        <v>231786.92285387777</v>
      </c>
      <c r="W19" s="23">
        <f t="shared" si="20"/>
        <v>231786.92285387777</v>
      </c>
      <c r="X19" s="23">
        <f t="shared" si="20"/>
        <v>231786.92285387777</v>
      </c>
      <c r="Y19" s="23">
        <f t="shared" si="20"/>
        <v>231786.92285387777</v>
      </c>
      <c r="Z19" s="23">
        <f t="shared" si="20"/>
        <v>231786.92285387777</v>
      </c>
      <c r="AA19" s="23">
        <f t="shared" si="20"/>
        <v>231786.92285387777</v>
      </c>
      <c r="AB19" s="23">
        <f t="shared" si="20"/>
        <v>231786.92285387777</v>
      </c>
      <c r="AC19" s="23">
        <f t="shared" si="20"/>
        <v>551608.59813402919</v>
      </c>
      <c r="AD19" s="23">
        <f t="shared" si="1"/>
        <v>2499999.9999999995</v>
      </c>
    </row>
  </sheetData>
  <sheetProtection algorithmName="SHA-512" hashValue="yCDw6m2eb+2gRKHXJrCOvG0jpQ+AJbu1ipwp+1NZcadPi41r2M1eNJKwe3x13XHyymcEawGJSOlHyvGIyvjOVw==" saltValue="3V875991w0KqKB4xswdycg==" spinCount="100000" sheet="1" objects="1" scenarios="1"/>
  <mergeCells count="32">
    <mergeCell ref="P13:Q13"/>
    <mergeCell ref="P14:P18"/>
    <mergeCell ref="P19:Q19"/>
    <mergeCell ref="R3:AD3"/>
    <mergeCell ref="R14:AD14"/>
    <mergeCell ref="F1:I1"/>
    <mergeCell ref="A1:D1"/>
    <mergeCell ref="K2:L2"/>
    <mergeCell ref="K3:K12"/>
    <mergeCell ref="M3:N3"/>
    <mergeCell ref="K1:L1"/>
    <mergeCell ref="P1:Q1"/>
    <mergeCell ref="P2:Q2"/>
    <mergeCell ref="P3:P12"/>
    <mergeCell ref="F19:G19"/>
    <mergeCell ref="K13:L13"/>
    <mergeCell ref="K14:K18"/>
    <mergeCell ref="M14:N14"/>
    <mergeCell ref="K19:L19"/>
    <mergeCell ref="C3:D3"/>
    <mergeCell ref="C14:D14"/>
    <mergeCell ref="F2:G2"/>
    <mergeCell ref="F3:F12"/>
    <mergeCell ref="H3:I3"/>
    <mergeCell ref="F13:G13"/>
    <mergeCell ref="F14:F18"/>
    <mergeCell ref="H14:I14"/>
    <mergeCell ref="A2:B2"/>
    <mergeCell ref="A3:A12"/>
    <mergeCell ref="A13:B13"/>
    <mergeCell ref="A14:A18"/>
    <mergeCell ref="A19:B19"/>
  </mergeCells>
  <phoneticPr fontId="3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結果反映シート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ブラピ大佐</dc:creator>
  <cp:lastModifiedBy>大佐 ブラピ</cp:lastModifiedBy>
  <dcterms:created xsi:type="dcterms:W3CDTF">2020-06-25T00:57:41Z</dcterms:created>
  <dcterms:modified xsi:type="dcterms:W3CDTF">2020-06-29T08:39:23Z</dcterms:modified>
</cp:coreProperties>
</file>